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psca\Desktop\Claude - Website\samples\"/>
    </mc:Choice>
  </mc:AlternateContent>
  <xr:revisionPtr revIDLastSave="0" documentId="8_{59A329F4-45A1-4059-8333-68E8981371C5}" xr6:coauthVersionLast="47" xr6:coauthVersionMax="47" xr10:uidLastSave="{00000000-0000-0000-0000-000000000000}"/>
  <bookViews>
    <workbookView xWindow="-120" yWindow="-120" windowWidth="29040" windowHeight="15720" xr2:uid="{96FD8C3A-9D29-4129-847C-0FAD8FCCC6EE}"/>
  </bookViews>
  <sheets>
    <sheet name="Start Here" sheetId="1" r:id="rId1"/>
    <sheet name="Summary" sheetId="2" r:id="rId2"/>
    <sheet name="Sales" sheetId="3" r:id="rId3"/>
    <sheet name="Cash Flow" sheetId="4" r:id="rId4"/>
    <sheet name="Break-Even" sheetId="5" r:id="rId5"/>
    <sheet name="Inpu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5" l="1"/>
  <c r="B4" i="5"/>
  <c r="B6" i="5" s="1"/>
  <c r="B7" i="5" s="1"/>
  <c r="B3" i="5"/>
  <c r="M16" i="4"/>
  <c r="M15" i="4"/>
  <c r="M14" i="4"/>
  <c r="M13" i="4"/>
  <c r="M12" i="4"/>
  <c r="M11" i="4"/>
  <c r="M7" i="4"/>
  <c r="L16" i="4"/>
  <c r="L15" i="4"/>
  <c r="L14" i="4"/>
  <c r="L13" i="4"/>
  <c r="L12" i="4"/>
  <c r="L11" i="4"/>
  <c r="L7" i="4"/>
  <c r="K16" i="4"/>
  <c r="K15" i="4"/>
  <c r="K14" i="4"/>
  <c r="K13" i="4"/>
  <c r="K12" i="4"/>
  <c r="K11" i="4"/>
  <c r="K7" i="4"/>
  <c r="J16" i="4"/>
  <c r="J15" i="4"/>
  <c r="J14" i="4"/>
  <c r="J13" i="4"/>
  <c r="J12" i="4"/>
  <c r="J11" i="4"/>
  <c r="J7" i="4"/>
  <c r="I16" i="4"/>
  <c r="I15" i="4"/>
  <c r="I14" i="4"/>
  <c r="I13" i="4"/>
  <c r="I12" i="4"/>
  <c r="I11" i="4"/>
  <c r="I7" i="4"/>
  <c r="H16" i="4"/>
  <c r="H15" i="4"/>
  <c r="H14" i="4"/>
  <c r="H13" i="4"/>
  <c r="H12" i="4"/>
  <c r="H11" i="4"/>
  <c r="H7" i="4"/>
  <c r="G16" i="4"/>
  <c r="G15" i="4"/>
  <c r="G14" i="4"/>
  <c r="G13" i="4"/>
  <c r="G12" i="4"/>
  <c r="G11" i="4"/>
  <c r="G7" i="4"/>
  <c r="F16" i="4"/>
  <c r="F15" i="4"/>
  <c r="F14" i="4"/>
  <c r="F13" i="4"/>
  <c r="F12" i="4"/>
  <c r="F11" i="4"/>
  <c r="F7" i="4"/>
  <c r="E16" i="4"/>
  <c r="E15" i="4"/>
  <c r="E14" i="4"/>
  <c r="E13" i="4"/>
  <c r="E12" i="4"/>
  <c r="E11" i="4"/>
  <c r="E7" i="4"/>
  <c r="D16" i="4"/>
  <c r="D15" i="4"/>
  <c r="D14" i="4"/>
  <c r="D13" i="4"/>
  <c r="D12" i="4"/>
  <c r="D11" i="4"/>
  <c r="D7" i="4"/>
  <c r="C16" i="4"/>
  <c r="C15" i="4"/>
  <c r="C14" i="4"/>
  <c r="C13" i="4"/>
  <c r="C12" i="4"/>
  <c r="C11" i="4"/>
  <c r="C7" i="4"/>
  <c r="B16" i="4"/>
  <c r="B15" i="4"/>
  <c r="B14" i="4"/>
  <c r="B13" i="4"/>
  <c r="B12" i="4"/>
  <c r="B11" i="4"/>
  <c r="B7" i="4"/>
  <c r="B4" i="4"/>
  <c r="B20" i="3"/>
  <c r="B19" i="3"/>
  <c r="B18" i="3"/>
  <c r="B6" i="2" s="1"/>
  <c r="E16" i="3"/>
  <c r="D16" i="3"/>
  <c r="C16" i="3"/>
  <c r="B16" i="3"/>
  <c r="F15" i="3"/>
  <c r="M6" i="4" s="1"/>
  <c r="F14" i="3"/>
  <c r="L6" i="4" s="1"/>
  <c r="F13" i="3"/>
  <c r="K6" i="4" s="1"/>
  <c r="F12" i="3"/>
  <c r="J6" i="4" s="1"/>
  <c r="F11" i="3"/>
  <c r="I6" i="4" s="1"/>
  <c r="F10" i="3"/>
  <c r="H6" i="4" s="1"/>
  <c r="F9" i="3"/>
  <c r="G6" i="4" s="1"/>
  <c r="F8" i="3"/>
  <c r="F6" i="4" s="1"/>
  <c r="F7" i="3"/>
  <c r="E6" i="4" s="1"/>
  <c r="F6" i="3"/>
  <c r="D6" i="4" s="1"/>
  <c r="F5" i="3"/>
  <c r="C6" i="4" s="1"/>
  <c r="F4" i="3"/>
  <c r="B9" i="5" l="1"/>
  <c r="B8" i="2" s="1"/>
  <c r="B8" i="5"/>
  <c r="B5" i="2"/>
  <c r="B11" i="5"/>
  <c r="M8" i="4"/>
  <c r="M10" i="4"/>
  <c r="M17" i="4" s="1"/>
  <c r="L8" i="4"/>
  <c r="L10" i="4"/>
  <c r="L17" i="4" s="1"/>
  <c r="K8" i="4"/>
  <c r="K10" i="4"/>
  <c r="K17" i="4" s="1"/>
  <c r="J8" i="4"/>
  <c r="J10" i="4"/>
  <c r="J17" i="4" s="1"/>
  <c r="I8" i="4"/>
  <c r="I10" i="4"/>
  <c r="I17" i="4" s="1"/>
  <c r="H10" i="4"/>
  <c r="H17" i="4" s="1"/>
  <c r="H8" i="4"/>
  <c r="H18" i="4" s="1"/>
  <c r="G8" i="4"/>
  <c r="G18" i="4" s="1"/>
  <c r="G10" i="4"/>
  <c r="G17" i="4" s="1"/>
  <c r="F10" i="4"/>
  <c r="F17" i="4" s="1"/>
  <c r="F8" i="4"/>
  <c r="F18" i="4" s="1"/>
  <c r="E8" i="4"/>
  <c r="E10" i="4"/>
  <c r="E17" i="4" s="1"/>
  <c r="D10" i="4"/>
  <c r="D17" i="4" s="1"/>
  <c r="D8" i="4"/>
  <c r="D18" i="4" s="1"/>
  <c r="C10" i="4"/>
  <c r="C17" i="4" s="1"/>
  <c r="C8" i="4"/>
  <c r="C18" i="4" s="1"/>
  <c r="B6" i="4"/>
  <c r="F16" i="3"/>
  <c r="B8" i="4" l="1"/>
  <c r="B10" i="4"/>
  <c r="B17" i="4" s="1"/>
  <c r="B21" i="3"/>
  <c r="B4" i="2"/>
  <c r="E18" i="4"/>
  <c r="B12" i="5"/>
  <c r="B13" i="5" s="1"/>
  <c r="B9" i="2" s="1"/>
  <c r="M18" i="4"/>
  <c r="L18" i="4"/>
  <c r="J18" i="4"/>
  <c r="I18" i="4"/>
  <c r="K18" i="4"/>
  <c r="B18" i="4" l="1"/>
  <c r="B19" i="4" s="1"/>
  <c r="C4" i="4" s="1"/>
  <c r="C19" i="4" s="1"/>
  <c r="D4" i="4" s="1"/>
  <c r="D19" i="4" s="1"/>
  <c r="E4" i="4" s="1"/>
  <c r="E19" i="4" s="1"/>
  <c r="F4" i="4" s="1"/>
  <c r="F19" i="4" s="1"/>
  <c r="G4" i="4" s="1"/>
  <c r="G19" i="4" s="1"/>
  <c r="H4" i="4" s="1"/>
  <c r="H19" i="4" s="1"/>
  <c r="I4" i="4" s="1"/>
  <c r="I19" i="4" s="1"/>
  <c r="J4" i="4" s="1"/>
  <c r="J19" i="4" s="1"/>
  <c r="K4" i="4" s="1"/>
  <c r="K19" i="4" s="1"/>
  <c r="L4" i="4" s="1"/>
  <c r="L19" i="4" s="1"/>
  <c r="M4" i="4" s="1"/>
  <c r="M19" i="4" s="1"/>
  <c r="B7" i="2" s="1"/>
</calcChain>
</file>

<file path=xl/sharedStrings.xml><?xml version="1.0" encoding="utf-8"?>
<sst xmlns="http://schemas.openxmlformats.org/spreadsheetml/2006/main" count="104" uniqueCount="86">
  <si>
    <t>Inputs &amp; Assumptions</t>
  </si>
  <si>
    <t>Edit the blue cells. Everything else updates automatically.</t>
  </si>
  <si>
    <t>Operating assumptions</t>
  </si>
  <si>
    <t>Break-even assumptions</t>
  </si>
  <si>
    <t>Starting cash balance</t>
  </si>
  <si>
    <t>COGS as % of sales</t>
  </si>
  <si>
    <t>Rent (monthly)</t>
  </si>
  <si>
    <t>Payroll (monthly)</t>
  </si>
  <si>
    <t>Utilities (monthly)</t>
  </si>
  <si>
    <t>Marketing (monthly)</t>
  </si>
  <si>
    <t>Loan payment (monthly)</t>
  </si>
  <si>
    <t>Other fixed costs (monthly)</t>
  </si>
  <si>
    <t>Other monthly income</t>
  </si>
  <si>
    <t>Average price per item</t>
  </si>
  <si>
    <t>Average variable cost per item</t>
  </si>
  <si>
    <t>Monthly Sales by Category</t>
  </si>
  <si>
    <t>Month</t>
  </si>
  <si>
    <t>Bread</t>
  </si>
  <si>
    <t>Pastry</t>
  </si>
  <si>
    <t>Cake</t>
  </si>
  <si>
    <t>Coffee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</si>
  <si>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</si>
  <si>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</si>
  <si>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</si>
  <si>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</si>
  <si>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</si>
  <si>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</si>
  <si>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</si>
  <si>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</si>
  <si>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</si>
  <si>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</si>
  <si>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</si>
  <si>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</si>
  <si>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</si>
  <si>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Best-selling category</t>
  </si>
  <si>
    <t>Average monthly revenue</t>
  </si>
  <si>
    <t>Best month</t>
  </si>
  <si>
    <t>Total annual revenue</t>
  </si>
  <si>
    <t>12-Month Cash Flow Forecast</t>
  </si>
  <si>
    <t>Closing balance</t>
  </si>
  <si>
    <t>Net cash flow</t>
  </si>
  <si>
    <t>Total cash out</t>
  </si>
  <si>
    <t>Other fixed</t>
  </si>
  <si>
    <t>Loan payment</t>
  </si>
  <si>
    <t>Marketing</t>
  </si>
  <si>
    <t>Utilities</t>
  </si>
  <si>
    <t>Payroll</t>
  </si>
  <si>
    <t>Rent</t>
  </si>
  <si>
    <t>COGS</t>
  </si>
  <si>
    <t>CASH OUT</t>
  </si>
  <si>
    <t>Total cash in</t>
  </si>
  <si>
    <t>Other income</t>
  </si>
  <si>
    <t>Sales</t>
  </si>
  <si>
    <t>CASH IN</t>
  </si>
  <si>
    <t>Opening balance</t>
  </si>
  <si>
    <t>Break-Even Analysis (Monthly)</t>
  </si>
  <si>
    <t>Monthly fixed costs</t>
  </si>
  <si>
    <t>Contribution margin per item</t>
  </si>
  <si>
    <t>Contribution margin ratio</t>
  </si>
  <si>
    <t>Break-even volume (items / month)</t>
  </si>
  <si>
    <t>Break-even revenue ($ / month)</t>
  </si>
  <si>
    <t>Current average monthly revenue</t>
  </si>
  <si>
    <t>Margin of safety ($ / month)</t>
  </si>
  <si>
    <t>Margin of safety (%)</t>
  </si>
  <si>
    <t>Maple &amp; Main Bakery â€” Business Snapshot</t>
  </si>
  <si>
    <t>A one-glance summary. All figures pull from the other tabs.</t>
  </si>
  <si>
    <t>Projected year-end cash</t>
  </si>
  <si>
    <t>Monthly break-even revenue</t>
  </si>
  <si>
    <t>Margin of safety</t>
  </si>
  <si>
    <t>Maple &amp; Main Bakery â€” Cash Flow &amp; Sales Workbook</t>
  </si>
  <si>
    <t>Prepared by Eno Analytics  Â·  Sample deliverable (illustrative data)</t>
  </si>
  <si>
    <t>What this workbook does</t>
  </si>
  <si>
    <t>A small, self-contained planning tool: enter your real numbers on the Inputs tab and</t>
  </si>
  <si>
    <t>the sales, cash-flow, and break-even tabs update automatically. No add-ins, no lock-in.</t>
  </si>
  <si>
    <t>The tabs</t>
  </si>
  <si>
    <t>Summary       A one-glance snapshot of the whole business.</t>
  </si>
  <si>
    <t>Sales         Monthly revenue by category, with totals and best-sellers.</t>
  </si>
  <si>
    <t>Cash Flow     A 12-month rolling forecast of cash in, cash out, and balance.</t>
  </si>
  <si>
    <t>Break-Even    How much you must sell each month to cover costs.</t>
  </si>
  <si>
    <t>Inputs        The blue cells you edit. Everything else is a formula.</t>
  </si>
  <si>
    <t>How to use it</t>
  </si>
  <si>
    <t>1.  Open the Inputs tab and replace the blue numbers with your own.</t>
  </si>
  <si>
    <t>2.  Replace the sample figures on the Sales tab with your monthly sales.</t>
  </si>
  <si>
    <t>3.  Read the results on Summary, Cash Flow, and Break-Even.</t>
  </si>
  <si>
    <t>Tip: black numbers are calculated for you â€” you do not need to type them.</t>
  </si>
  <si>
    <t>Questions about customizing this for your business?   hello@enoanalytics.com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</si>
</sst>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0.0%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F4E79"/>
      <name val="Aptos Narrow"/>
      <family val="2"/>
      <scheme val="minor"/>
    </font>
    <font>
      <b/>
      <sz val="15"/>
      <color rgb="FF2F533C"/>
      <name val="Georgia"/>
      <family val="1"/>
    </font>
    <font>
      <b/>
      <sz val="11"/>
      <color rgb="FF2F533C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33C"/>
        <bgColor indexed="64"/>
      </patternFill>
    </fill>
    <fill>
      <patternFill patternType="solid">
        <fgColor rgb="FFE5ECE7"/>
        <bgColor indexed="64"/>
      </patternFill>
    </fill>
    <fill>
      <patternFill patternType="solid">
        <fgColor rgb="FFFAFA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9" fontId="2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166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164" fontId="0" fillId="3" borderId="0" xfId="0" applyNumberFormat="1" applyFill="1"/>
    <xf numFmtId="3" fontId="1" fillId="3" borderId="0" xfId="0" applyNumberFormat="1" applyFont="1" applyFill="1"/>
    <xf numFmtId="0" fontId="0" fillId="4" borderId="0" xfId="0" applyFill="1"/>
    <xf numFmtId="164" fontId="1" fillId="4" borderId="0" xfId="0" applyNumberFormat="1" applyFont="1" applyFill="1"/>
    <xf numFmtId="0" fontId="1" fillId="4" borderId="0" xfId="0" applyFont="1" applyFill="1"/>
    <xf numFmtId="166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45FF-DA1C-45BB-A7CA-96DABC5D1394}">
  <sheetPr>
    <tabColor rgb="FF2F533C"/>
  </sheetPr>
  <dimension ref="A1:A22"/>
  <sheetViews>
    <sheetView tabSelected="1" workbookViewId="0"/>
  </sheetViews>
  <sheetFormatPr defaultRowHeight="15" x14ac:dyDescent="0.25"/>
  <cols>
    <col min="1" max="1" width="96.7109375" customWidth="1"/>
  </cols>
  <sheetData>
    <row r="1" spans="1:1" ht="19.5" x14ac:dyDescent="0.3">
      <c r="A1" s="8" t="s">
        <v>69</v>
      </c>
    </row>
    <row r="2" spans="1:1" x14ac:dyDescent="0.25">
      <c r="A2" t="s">
        <v>70</v>
      </c>
    </row>
    <row r="4" spans="1:1" x14ac:dyDescent="0.25">
      <c r="A4" s="9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8" spans="1:1" x14ac:dyDescent="0.25">
      <c r="A8" s="9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5" spans="1:1" x14ac:dyDescent="0.25">
      <c r="A15" s="9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20" spans="1:1" x14ac:dyDescent="0.25">
      <c r="A20" t="s">
        <v>84</v>
      </c>
    </row>
    <row r="22" spans="1:1" x14ac:dyDescent="0.25">
      <c r="A22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C960-B0B4-477A-ABED-8EB48304E459}">
  <sheetPr>
    <tabColor rgb="FF2F533C"/>
  </sheetPr>
  <dimension ref="A1:B9"/>
  <sheetViews>
    <sheetView workbookViewId="0"/>
  </sheetViews>
  <sheetFormatPr defaultRowHeight="15" x14ac:dyDescent="0.25"/>
  <cols>
    <col min="1" max="1" width="30.7109375" customWidth="1"/>
    <col min="2" max="2" width="16.7109375" customWidth="1"/>
  </cols>
  <sheetData>
    <row r="1" spans="1:2" ht="19.5" x14ac:dyDescent="0.3">
      <c r="A1" s="8" t="s">
        <v>64</v>
      </c>
    </row>
    <row r="2" spans="1:2" x14ac:dyDescent="0.25">
      <c r="A2" t="s">
        <v>65</v>
      </c>
    </row>
    <row r="4" spans="1:2" x14ac:dyDescent="0.25">
      <c r="A4" s="15" t="s">
        <v>37</v>
      </c>
      <c r="B4" s="16">
        <f>Sales!F16</f>
        <v>386700</v>
      </c>
    </row>
    <row r="5" spans="1:2" x14ac:dyDescent="0.25">
      <c r="A5" s="15" t="s">
        <v>35</v>
      </c>
      <c r="B5" s="16">
        <f>Sales!B19</f>
        <v>32225</v>
      </c>
    </row>
    <row r="6" spans="1:2" x14ac:dyDescent="0.25">
      <c r="A6" s="15" t="s">
        <v>34</v>
      </c>
      <c r="B6" s="17" t="str">
        <f>Sales!B18</f>
        <v>Coffee</v>
      </c>
    </row>
    <row r="7" spans="1:2" x14ac:dyDescent="0.25">
      <c r="A7" s="15" t="s">
        <v>66</v>
      </c>
      <c r="B7" s="16">
        <f>'Cash Flow'!M19</f>
        <v>129222</v>
      </c>
    </row>
    <row r="8" spans="1:2" x14ac:dyDescent="0.25">
      <c r="A8" s="15" t="s">
        <v>67</v>
      </c>
      <c r="B8" s="16">
        <f>'Break-Even'!B9</f>
        <v>17907.348242811502</v>
      </c>
    </row>
    <row r="9" spans="1:2" x14ac:dyDescent="0.25">
      <c r="A9" s="15" t="s">
        <v>68</v>
      </c>
      <c r="B9" s="18">
        <f>'Break-Even'!B13</f>
        <v>0.44430261465286264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395F-CDBB-41B6-B6AD-593ED3D633E2}">
  <dimension ref="A1:F21"/>
  <sheetViews>
    <sheetView workbookViewId="0">
      <pane ySplit="3" topLeftCell="A4" activePane="bottomLeft" state="frozenSplit"/>
      <selection pane="bottomLeft"/>
    </sheetView>
  </sheetViews>
  <sheetFormatPr defaultRowHeight="15" x14ac:dyDescent="0.25"/>
  <cols>
    <col min="1" max="1" width="24.7109375" customWidth="1"/>
    <col min="2" max="6" width="12.7109375" customWidth="1"/>
  </cols>
  <sheetData>
    <row r="1" spans="1:6" ht="19.5" x14ac:dyDescent="0.3">
      <c r="A1" s="8" t="s">
        <v>15</v>
      </c>
    </row>
    <row r="3" spans="1:6" x14ac:dyDescent="0.25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</row>
    <row r="4" spans="1:6" x14ac:dyDescent="0.25">
      <c r="A4" t="s">
        <v>22</v>
      </c>
      <c r="B4" s="1">
        <v>8200</v>
      </c>
      <c r="C4" s="1">
        <v>6400</v>
      </c>
      <c r="D4" s="1">
        <v>3100</v>
      </c>
      <c r="E4" s="1">
        <v>9800</v>
      </c>
      <c r="F4" s="1">
        <f>SUM(B4:E4)</f>
        <v>27500</v>
      </c>
    </row>
    <row r="5" spans="1:6" x14ac:dyDescent="0.25">
      <c r="A5" t="s">
        <v>23</v>
      </c>
      <c r="B5" s="1">
        <v>7900</v>
      </c>
      <c r="C5" s="1">
        <v>6100</v>
      </c>
      <c r="D5" s="1">
        <v>3400</v>
      </c>
      <c r="E5" s="1">
        <v>9500</v>
      </c>
      <c r="F5" s="1">
        <f>SUM(B5:E5)</f>
        <v>26900</v>
      </c>
    </row>
    <row r="6" spans="1:6" x14ac:dyDescent="0.25">
      <c r="A6" t="s">
        <v>24</v>
      </c>
      <c r="B6" s="1">
        <v>8600</v>
      </c>
      <c r="C6" s="1">
        <v>6800</v>
      </c>
      <c r="D6" s="1">
        <v>3600</v>
      </c>
      <c r="E6" s="1">
        <v>10200</v>
      </c>
      <c r="F6" s="1">
        <f>SUM(B6:E6)</f>
        <v>29200</v>
      </c>
    </row>
    <row r="7" spans="1:6" x14ac:dyDescent="0.25">
      <c r="A7" t="s">
        <v>25</v>
      </c>
      <c r="B7" s="1">
        <v>8800</v>
      </c>
      <c r="C7" s="1">
        <v>7000</v>
      </c>
      <c r="D7" s="1">
        <v>3900</v>
      </c>
      <c r="E7" s="1">
        <v>10500</v>
      </c>
      <c r="F7" s="1">
        <f>SUM(B7:E7)</f>
        <v>30200</v>
      </c>
    </row>
    <row r="8" spans="1:6" x14ac:dyDescent="0.25">
      <c r="A8" t="s">
        <v>26</v>
      </c>
      <c r="B8" s="1">
        <v>9100</v>
      </c>
      <c r="C8" s="1">
        <v>7300</v>
      </c>
      <c r="D8" s="1">
        <v>4200</v>
      </c>
      <c r="E8" s="1">
        <v>10900</v>
      </c>
      <c r="F8" s="1">
        <f>SUM(B8:E8)</f>
        <v>31500</v>
      </c>
    </row>
    <row r="9" spans="1:6" x14ac:dyDescent="0.25">
      <c r="A9" t="s">
        <v>27</v>
      </c>
      <c r="B9" s="1">
        <v>9400</v>
      </c>
      <c r="C9" s="1">
        <v>7600</v>
      </c>
      <c r="D9" s="1">
        <v>4800</v>
      </c>
      <c r="E9" s="1">
        <v>11300</v>
      </c>
      <c r="F9" s="1">
        <f>SUM(B9:E9)</f>
        <v>33100</v>
      </c>
    </row>
    <row r="10" spans="1:6" x14ac:dyDescent="0.25">
      <c r="A10" t="s">
        <v>28</v>
      </c>
      <c r="B10" s="1">
        <v>9200</v>
      </c>
      <c r="C10" s="1">
        <v>7400</v>
      </c>
      <c r="D10" s="1">
        <v>4600</v>
      </c>
      <c r="E10" s="1">
        <v>11500</v>
      </c>
      <c r="F10" s="1">
        <f>SUM(B10:E10)</f>
        <v>32700</v>
      </c>
    </row>
    <row r="11" spans="1:6" x14ac:dyDescent="0.25">
      <c r="A11" t="s">
        <v>29</v>
      </c>
      <c r="B11" s="1">
        <v>9000</v>
      </c>
      <c r="C11" s="1">
        <v>7200</v>
      </c>
      <c r="D11" s="1">
        <v>4300</v>
      </c>
      <c r="E11" s="1">
        <v>11200</v>
      </c>
      <c r="F11" s="1">
        <f>SUM(B11:E11)</f>
        <v>31700</v>
      </c>
    </row>
    <row r="12" spans="1:6" x14ac:dyDescent="0.25">
      <c r="A12" t="s">
        <v>30</v>
      </c>
      <c r="B12" s="1">
        <v>9300</v>
      </c>
      <c r="C12" s="1">
        <v>7500</v>
      </c>
      <c r="D12" s="1">
        <v>4100</v>
      </c>
      <c r="E12" s="1">
        <v>11000</v>
      </c>
      <c r="F12" s="1">
        <f>SUM(B12:E12)</f>
        <v>31900</v>
      </c>
    </row>
    <row r="13" spans="1:6" x14ac:dyDescent="0.25">
      <c r="A13" t="s">
        <v>31</v>
      </c>
      <c r="B13" s="1">
        <v>9600</v>
      </c>
      <c r="C13" s="1">
        <v>7900</v>
      </c>
      <c r="D13" s="1">
        <v>5200</v>
      </c>
      <c r="E13" s="1">
        <v>11400</v>
      </c>
      <c r="F13" s="1">
        <f>SUM(B13:E13)</f>
        <v>34100</v>
      </c>
    </row>
    <row r="14" spans="1:6" x14ac:dyDescent="0.25">
      <c r="A14" t="s">
        <v>32</v>
      </c>
      <c r="B14" s="1">
        <v>9900</v>
      </c>
      <c r="C14" s="1">
        <v>8300</v>
      </c>
      <c r="D14" s="1">
        <v>6800</v>
      </c>
      <c r="E14" s="1">
        <v>11700</v>
      </c>
      <c r="F14" s="1">
        <f>SUM(B14:E14)</f>
        <v>36700</v>
      </c>
    </row>
    <row r="15" spans="1:6" x14ac:dyDescent="0.25">
      <c r="A15" t="s">
        <v>33</v>
      </c>
      <c r="B15" s="1">
        <v>10400</v>
      </c>
      <c r="C15" s="1">
        <v>9100</v>
      </c>
      <c r="D15" s="1">
        <v>9200</v>
      </c>
      <c r="E15" s="1">
        <v>12500</v>
      </c>
      <c r="F15" s="1">
        <f>SUM(B15:E15)</f>
        <v>41200</v>
      </c>
    </row>
    <row r="16" spans="1:6" x14ac:dyDescent="0.25">
      <c r="A16" s="11" t="s">
        <v>21</v>
      </c>
      <c r="B16" s="12">
        <f>SUM(B4:B15)</f>
        <v>109400</v>
      </c>
      <c r="C16" s="12">
        <f>SUM(C4:C15)</f>
        <v>88600</v>
      </c>
      <c r="D16" s="12">
        <f>SUM(D4:D15)</f>
        <v>57200</v>
      </c>
      <c r="E16" s="12">
        <f>SUM(E4:E15)</f>
        <v>131500</v>
      </c>
      <c r="F16" s="12">
        <f>SUM(F4:F15)</f>
        <v>386700</v>
      </c>
    </row>
    <row r="18" spans="1:2" x14ac:dyDescent="0.25">
      <c r="A18" s="7" t="s">
        <v>34</v>
      </c>
      <c r="B18" t="str">
        <f>INDEX(B3:E3,MATCH(MAX(B16:E16),B16:E16,0))</f>
        <v>Coffee</v>
      </c>
    </row>
    <row r="19" spans="1:2" x14ac:dyDescent="0.25">
      <c r="A19" s="7" t="s">
        <v>35</v>
      </c>
      <c r="B19" s="1">
        <f>AVERAGE(F4:F15)</f>
        <v>32225</v>
      </c>
    </row>
    <row r="20" spans="1:2" x14ac:dyDescent="0.25">
      <c r="A20" s="7" t="s">
        <v>36</v>
      </c>
      <c r="B20" t="str">
        <f>INDEX(A4:A15,MATCH(MAX(F4:F15),F4:F15,0))</f>
        <v>Dec</v>
      </c>
    </row>
    <row r="21" spans="1:2" x14ac:dyDescent="0.25">
      <c r="A21" s="7" t="s">
        <v>37</v>
      </c>
      <c r="B21" s="1">
        <f>F16</f>
        <v>386700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86E9-C042-4166-B95F-445A53D5AEEE}">
  <dimension ref="A1:M19"/>
  <sheetViews>
    <sheetView workbookViewId="0">
      <pane xSplit="1" ySplit="3" topLeftCell="B4" activePane="bottomRight" state="frozenSplit"/>
      <selection pane="bottomLeft" activeCell="A4" sqref="A4"/>
      <selection pane="topRight" activeCell="B1" sqref="B1"/>
      <selection pane="bottomRight"/>
    </sheetView>
  </sheetViews>
  <sheetFormatPr defaultRowHeight="15" x14ac:dyDescent="0.25"/>
  <cols>
    <col min="1" max="1" width="18.7109375" customWidth="1"/>
    <col min="2" max="13" width="10.7109375" customWidth="1"/>
  </cols>
  <sheetData>
    <row r="1" spans="1:13" ht="19.5" x14ac:dyDescent="0.3">
      <c r="A1" s="8" t="s">
        <v>38</v>
      </c>
    </row>
    <row r="3" spans="1:13" x14ac:dyDescent="0.25">
      <c r="A3" s="10"/>
      <c r="B3" s="10" t="s">
        <v>22</v>
      </c>
      <c r="C3" s="10" t="s">
        <v>23</v>
      </c>
      <c r="D3" s="10" t="s">
        <v>24</v>
      </c>
      <c r="E3" s="10" t="s">
        <v>25</v>
      </c>
      <c r="F3" s="10" t="s">
        <v>26</v>
      </c>
      <c r="G3" s="10" t="s">
        <v>27</v>
      </c>
      <c r="H3" s="10" t="s">
        <v>28</v>
      </c>
      <c r="I3" s="10" t="s">
        <v>29</v>
      </c>
      <c r="J3" s="10" t="s">
        <v>30</v>
      </c>
      <c r="K3" s="10" t="s">
        <v>31</v>
      </c>
      <c r="L3" s="10" t="s">
        <v>32</v>
      </c>
      <c r="M3" s="10" t="s">
        <v>33</v>
      </c>
    </row>
    <row r="4" spans="1:13" x14ac:dyDescent="0.25">
      <c r="A4" s="7" t="s">
        <v>54</v>
      </c>
      <c r="B4" s="1">
        <f>Inputs!B5</f>
        <v>12000</v>
      </c>
      <c r="C4" s="1">
        <f>B19</f>
        <v>18650</v>
      </c>
      <c r="D4" s="1">
        <f>C19</f>
        <v>24904</v>
      </c>
      <c r="E4" s="1">
        <f>D19</f>
        <v>32676</v>
      </c>
      <c r="F4" s="1">
        <f>E19</f>
        <v>41108</v>
      </c>
      <c r="G4" s="1">
        <f>F19</f>
        <v>50398</v>
      </c>
      <c r="H4" s="1">
        <f>G19</f>
        <v>60744</v>
      </c>
      <c r="I4" s="1">
        <f>H19</f>
        <v>70826</v>
      </c>
      <c r="J4" s="1">
        <f>I19</f>
        <v>80248</v>
      </c>
      <c r="K4" s="1">
        <f>J19</f>
        <v>89802</v>
      </c>
      <c r="L4" s="1">
        <f>K19</f>
        <v>100808</v>
      </c>
      <c r="M4" s="1">
        <f>L19</f>
        <v>113530</v>
      </c>
    </row>
    <row r="5" spans="1:13" x14ac:dyDescent="0.25">
      <c r="A5" s="9" t="s">
        <v>53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t="s">
        <v>52</v>
      </c>
      <c r="B6" s="1">
        <f>Sales!F4</f>
        <v>27500</v>
      </c>
      <c r="C6" s="1">
        <f>Sales!F5</f>
        <v>26900</v>
      </c>
      <c r="D6" s="1">
        <f>Sales!F6</f>
        <v>29200</v>
      </c>
      <c r="E6" s="1">
        <f>Sales!F7</f>
        <v>30200</v>
      </c>
      <c r="F6" s="1">
        <f>Sales!F8</f>
        <v>31500</v>
      </c>
      <c r="G6" s="1">
        <f>Sales!F9</f>
        <v>33100</v>
      </c>
      <c r="H6" s="1">
        <f>Sales!F10</f>
        <v>32700</v>
      </c>
      <c r="I6" s="1">
        <f>Sales!F11</f>
        <v>31700</v>
      </c>
      <c r="J6" s="1">
        <f>Sales!F12</f>
        <v>31900</v>
      </c>
      <c r="K6" s="1">
        <f>Sales!F13</f>
        <v>34100</v>
      </c>
      <c r="L6" s="1">
        <f>Sales!F14</f>
        <v>36700</v>
      </c>
      <c r="M6" s="1">
        <f>Sales!F15</f>
        <v>41200</v>
      </c>
    </row>
    <row r="7" spans="1:13" x14ac:dyDescent="0.25">
      <c r="A7" t="s">
        <v>51</v>
      </c>
      <c r="B7" s="1">
        <f>Inputs!$B$13</f>
        <v>300</v>
      </c>
      <c r="C7" s="1">
        <f>Inputs!$B$13</f>
        <v>300</v>
      </c>
      <c r="D7" s="1">
        <f>Inputs!$B$13</f>
        <v>300</v>
      </c>
      <c r="E7" s="1">
        <f>Inputs!$B$13</f>
        <v>300</v>
      </c>
      <c r="F7" s="1">
        <f>Inputs!$B$13</f>
        <v>300</v>
      </c>
      <c r="G7" s="1">
        <f>Inputs!$B$13</f>
        <v>300</v>
      </c>
      <c r="H7" s="1">
        <f>Inputs!$B$13</f>
        <v>300</v>
      </c>
      <c r="I7" s="1">
        <f>Inputs!$B$13</f>
        <v>300</v>
      </c>
      <c r="J7" s="1">
        <f>Inputs!$B$13</f>
        <v>300</v>
      </c>
      <c r="K7" s="1">
        <f>Inputs!$B$13</f>
        <v>300</v>
      </c>
      <c r="L7" s="1">
        <f>Inputs!$B$13</f>
        <v>300</v>
      </c>
      <c r="M7" s="1">
        <f>Inputs!$B$13</f>
        <v>300</v>
      </c>
    </row>
    <row r="8" spans="1:13" x14ac:dyDescent="0.25">
      <c r="A8" s="7" t="s">
        <v>50</v>
      </c>
      <c r="B8" s="1">
        <f>B6+B7</f>
        <v>27800</v>
      </c>
      <c r="C8" s="1">
        <f>C6+C7</f>
        <v>27200</v>
      </c>
      <c r="D8" s="1">
        <f>D6+D7</f>
        <v>29500</v>
      </c>
      <c r="E8" s="1">
        <f>E6+E7</f>
        <v>30500</v>
      </c>
      <c r="F8" s="1">
        <f>F6+F7</f>
        <v>31800</v>
      </c>
      <c r="G8" s="1">
        <f>G6+G7</f>
        <v>33400</v>
      </c>
      <c r="H8" s="1">
        <f>H6+H7</f>
        <v>33000</v>
      </c>
      <c r="I8" s="1">
        <f>I6+I7</f>
        <v>32000</v>
      </c>
      <c r="J8" s="1">
        <f>J6+J7</f>
        <v>32200</v>
      </c>
      <c r="K8" s="1">
        <f>K6+K7</f>
        <v>34400</v>
      </c>
      <c r="L8" s="1">
        <f>L6+L7</f>
        <v>37000</v>
      </c>
      <c r="M8" s="1">
        <f>M6+M7</f>
        <v>41500</v>
      </c>
    </row>
    <row r="9" spans="1:13" x14ac:dyDescent="0.25">
      <c r="A9" s="9" t="s">
        <v>49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t="s">
        <v>48</v>
      </c>
      <c r="B10" s="1">
        <f>Inputs!$B$6*B6</f>
        <v>9350</v>
      </c>
      <c r="C10" s="1">
        <f>Inputs!$B$6*C6</f>
        <v>9146</v>
      </c>
      <c r="D10" s="1">
        <f>Inputs!$B$6*D6</f>
        <v>9928</v>
      </c>
      <c r="E10" s="1">
        <f>Inputs!$B$6*E6</f>
        <v>10268</v>
      </c>
      <c r="F10" s="1">
        <f>Inputs!$B$6*F6</f>
        <v>10710</v>
      </c>
      <c r="G10" s="1">
        <f>Inputs!$B$6*G6</f>
        <v>11254</v>
      </c>
      <c r="H10" s="1">
        <f>Inputs!$B$6*H6</f>
        <v>11118</v>
      </c>
      <c r="I10" s="1">
        <f>Inputs!$B$6*I6</f>
        <v>10778</v>
      </c>
      <c r="J10" s="1">
        <f>Inputs!$B$6*J6</f>
        <v>10846</v>
      </c>
      <c r="K10" s="1">
        <f>Inputs!$B$6*K6</f>
        <v>11594</v>
      </c>
      <c r="L10" s="1">
        <f>Inputs!$B$6*L6</f>
        <v>12478</v>
      </c>
      <c r="M10" s="1">
        <f>Inputs!$B$6*M6</f>
        <v>14008.000000000002</v>
      </c>
    </row>
    <row r="11" spans="1:13" x14ac:dyDescent="0.25">
      <c r="A11" t="s">
        <v>47</v>
      </c>
      <c r="B11" s="1">
        <f>Inputs!$B$7</f>
        <v>2600</v>
      </c>
      <c r="C11" s="1">
        <f>Inputs!$B$7</f>
        <v>2600</v>
      </c>
      <c r="D11" s="1">
        <f>Inputs!$B$7</f>
        <v>2600</v>
      </c>
      <c r="E11" s="1">
        <f>Inputs!$B$7</f>
        <v>2600</v>
      </c>
      <c r="F11" s="1">
        <f>Inputs!$B$7</f>
        <v>2600</v>
      </c>
      <c r="G11" s="1">
        <f>Inputs!$B$7</f>
        <v>2600</v>
      </c>
      <c r="H11" s="1">
        <f>Inputs!$B$7</f>
        <v>2600</v>
      </c>
      <c r="I11" s="1">
        <f>Inputs!$B$7</f>
        <v>2600</v>
      </c>
      <c r="J11" s="1">
        <f>Inputs!$B$7</f>
        <v>2600</v>
      </c>
      <c r="K11" s="1">
        <f>Inputs!$B$7</f>
        <v>2600</v>
      </c>
      <c r="L11" s="1">
        <f>Inputs!$B$7</f>
        <v>2600</v>
      </c>
      <c r="M11" s="1">
        <f>Inputs!$B$7</f>
        <v>2600</v>
      </c>
    </row>
    <row r="12" spans="1:13" x14ac:dyDescent="0.25">
      <c r="A12" t="s">
        <v>46</v>
      </c>
      <c r="B12" s="1">
        <f>Inputs!$B$8</f>
        <v>6800</v>
      </c>
      <c r="C12" s="1">
        <f>Inputs!$B$8</f>
        <v>6800</v>
      </c>
      <c r="D12" s="1">
        <f>Inputs!$B$8</f>
        <v>6800</v>
      </c>
      <c r="E12" s="1">
        <f>Inputs!$B$8</f>
        <v>6800</v>
      </c>
      <c r="F12" s="1">
        <f>Inputs!$B$8</f>
        <v>6800</v>
      </c>
      <c r="G12" s="1">
        <f>Inputs!$B$8</f>
        <v>6800</v>
      </c>
      <c r="H12" s="1">
        <f>Inputs!$B$8</f>
        <v>6800</v>
      </c>
      <c r="I12" s="1">
        <f>Inputs!$B$8</f>
        <v>6800</v>
      </c>
      <c r="J12" s="1">
        <f>Inputs!$B$8</f>
        <v>6800</v>
      </c>
      <c r="K12" s="1">
        <f>Inputs!$B$8</f>
        <v>6800</v>
      </c>
      <c r="L12" s="1">
        <f>Inputs!$B$8</f>
        <v>6800</v>
      </c>
      <c r="M12" s="1">
        <f>Inputs!$B$8</f>
        <v>6800</v>
      </c>
    </row>
    <row r="13" spans="1:13" x14ac:dyDescent="0.25">
      <c r="A13" t="s">
        <v>45</v>
      </c>
      <c r="B13" s="1">
        <f>Inputs!$B$9</f>
        <v>700</v>
      </c>
      <c r="C13" s="1">
        <f>Inputs!$B$9</f>
        <v>700</v>
      </c>
      <c r="D13" s="1">
        <f>Inputs!$B$9</f>
        <v>700</v>
      </c>
      <c r="E13" s="1">
        <f>Inputs!$B$9</f>
        <v>700</v>
      </c>
      <c r="F13" s="1">
        <f>Inputs!$B$9</f>
        <v>700</v>
      </c>
      <c r="G13" s="1">
        <f>Inputs!$B$9</f>
        <v>700</v>
      </c>
      <c r="H13" s="1">
        <f>Inputs!$B$9</f>
        <v>700</v>
      </c>
      <c r="I13" s="1">
        <f>Inputs!$B$9</f>
        <v>700</v>
      </c>
      <c r="J13" s="1">
        <f>Inputs!$B$9</f>
        <v>700</v>
      </c>
      <c r="K13" s="1">
        <f>Inputs!$B$9</f>
        <v>700</v>
      </c>
      <c r="L13" s="1">
        <f>Inputs!$B$9</f>
        <v>700</v>
      </c>
      <c r="M13" s="1">
        <f>Inputs!$B$9</f>
        <v>700</v>
      </c>
    </row>
    <row r="14" spans="1:13" x14ac:dyDescent="0.25">
      <c r="A14" t="s">
        <v>44</v>
      </c>
      <c r="B14" s="1">
        <f>Inputs!$B$10</f>
        <v>450</v>
      </c>
      <c r="C14" s="1">
        <f>Inputs!$B$10</f>
        <v>450</v>
      </c>
      <c r="D14" s="1">
        <f>Inputs!$B$10</f>
        <v>450</v>
      </c>
      <c r="E14" s="1">
        <f>Inputs!$B$10</f>
        <v>450</v>
      </c>
      <c r="F14" s="1">
        <f>Inputs!$B$10</f>
        <v>450</v>
      </c>
      <c r="G14" s="1">
        <f>Inputs!$B$10</f>
        <v>450</v>
      </c>
      <c r="H14" s="1">
        <f>Inputs!$B$10</f>
        <v>450</v>
      </c>
      <c r="I14" s="1">
        <f>Inputs!$B$10</f>
        <v>450</v>
      </c>
      <c r="J14" s="1">
        <f>Inputs!$B$10</f>
        <v>450</v>
      </c>
      <c r="K14" s="1">
        <f>Inputs!$B$10</f>
        <v>450</v>
      </c>
      <c r="L14" s="1">
        <f>Inputs!$B$10</f>
        <v>450</v>
      </c>
      <c r="M14" s="1">
        <f>Inputs!$B$10</f>
        <v>450</v>
      </c>
    </row>
    <row r="15" spans="1:13" x14ac:dyDescent="0.25">
      <c r="A15" t="s">
        <v>43</v>
      </c>
      <c r="B15" s="1">
        <f>Inputs!$B$11</f>
        <v>900</v>
      </c>
      <c r="C15" s="1">
        <f>Inputs!$B$11</f>
        <v>900</v>
      </c>
      <c r="D15" s="1">
        <f>Inputs!$B$11</f>
        <v>900</v>
      </c>
      <c r="E15" s="1">
        <f>Inputs!$B$11</f>
        <v>900</v>
      </c>
      <c r="F15" s="1">
        <f>Inputs!$B$11</f>
        <v>900</v>
      </c>
      <c r="G15" s="1">
        <f>Inputs!$B$11</f>
        <v>900</v>
      </c>
      <c r="H15" s="1">
        <f>Inputs!$B$11</f>
        <v>900</v>
      </c>
      <c r="I15" s="1">
        <f>Inputs!$B$11</f>
        <v>900</v>
      </c>
      <c r="J15" s="1">
        <f>Inputs!$B$11</f>
        <v>900</v>
      </c>
      <c r="K15" s="1">
        <f>Inputs!$B$11</f>
        <v>900</v>
      </c>
      <c r="L15" s="1">
        <f>Inputs!$B$11</f>
        <v>900</v>
      </c>
      <c r="M15" s="1">
        <f>Inputs!$B$11</f>
        <v>900</v>
      </c>
    </row>
    <row r="16" spans="1:13" x14ac:dyDescent="0.25">
      <c r="A16" t="s">
        <v>42</v>
      </c>
      <c r="B16" s="1">
        <f>Inputs!$B$12</f>
        <v>350</v>
      </c>
      <c r="C16" s="1">
        <f>Inputs!$B$12</f>
        <v>350</v>
      </c>
      <c r="D16" s="1">
        <f>Inputs!$B$12</f>
        <v>350</v>
      </c>
      <c r="E16" s="1">
        <f>Inputs!$B$12</f>
        <v>350</v>
      </c>
      <c r="F16" s="1">
        <f>Inputs!$B$12</f>
        <v>350</v>
      </c>
      <c r="G16" s="1">
        <f>Inputs!$B$12</f>
        <v>350</v>
      </c>
      <c r="H16" s="1">
        <f>Inputs!$B$12</f>
        <v>350</v>
      </c>
      <c r="I16" s="1">
        <f>Inputs!$B$12</f>
        <v>350</v>
      </c>
      <c r="J16" s="1">
        <f>Inputs!$B$12</f>
        <v>350</v>
      </c>
      <c r="K16" s="1">
        <f>Inputs!$B$12</f>
        <v>350</v>
      </c>
      <c r="L16" s="1">
        <f>Inputs!$B$12</f>
        <v>350</v>
      </c>
      <c r="M16" s="1">
        <f>Inputs!$B$12</f>
        <v>350</v>
      </c>
    </row>
    <row r="17" spans="1:13" x14ac:dyDescent="0.25">
      <c r="A17" s="7" t="s">
        <v>41</v>
      </c>
      <c r="B17" s="1">
        <f>SUM(B10:B16)</f>
        <v>21150</v>
      </c>
      <c r="C17" s="1">
        <f>SUM(C10:C16)</f>
        <v>20946</v>
      </c>
      <c r="D17" s="1">
        <f>SUM(D10:D16)</f>
        <v>21728</v>
      </c>
      <c r="E17" s="1">
        <f>SUM(E10:E16)</f>
        <v>22068</v>
      </c>
      <c r="F17" s="1">
        <f>SUM(F10:F16)</f>
        <v>22510</v>
      </c>
      <c r="G17" s="1">
        <f>SUM(G10:G16)</f>
        <v>23054</v>
      </c>
      <c r="H17" s="1">
        <f>SUM(H10:H16)</f>
        <v>22918</v>
      </c>
      <c r="I17" s="1">
        <f>SUM(I10:I16)</f>
        <v>22578</v>
      </c>
      <c r="J17" s="1">
        <f>SUM(J10:J16)</f>
        <v>22646</v>
      </c>
      <c r="K17" s="1">
        <f>SUM(K10:K16)</f>
        <v>23394</v>
      </c>
      <c r="L17" s="1">
        <f>SUM(L10:L16)</f>
        <v>24278</v>
      </c>
      <c r="M17" s="1">
        <f>SUM(M10:M16)</f>
        <v>25808</v>
      </c>
    </row>
    <row r="18" spans="1:13" x14ac:dyDescent="0.25">
      <c r="A18" s="7" t="s">
        <v>40</v>
      </c>
      <c r="B18" s="1">
        <f>B8-B17</f>
        <v>6650</v>
      </c>
      <c r="C18" s="1">
        <f>C8-C17</f>
        <v>6254</v>
      </c>
      <c r="D18" s="1">
        <f>D8-D17</f>
        <v>7772</v>
      </c>
      <c r="E18" s="1">
        <f>E8-E17</f>
        <v>8432</v>
      </c>
      <c r="F18" s="1">
        <f>F8-F17</f>
        <v>9290</v>
      </c>
      <c r="G18" s="1">
        <f>G8-G17</f>
        <v>10346</v>
      </c>
      <c r="H18" s="1">
        <f>H8-H17</f>
        <v>10082</v>
      </c>
      <c r="I18" s="1">
        <f>I8-I17</f>
        <v>9422</v>
      </c>
      <c r="J18" s="1">
        <f>J8-J17</f>
        <v>9554</v>
      </c>
      <c r="K18" s="1">
        <f>K8-K17</f>
        <v>11006</v>
      </c>
      <c r="L18" s="1">
        <f>L8-L17</f>
        <v>12722</v>
      </c>
      <c r="M18" s="1">
        <f>M8-M17</f>
        <v>15692</v>
      </c>
    </row>
    <row r="19" spans="1:13" x14ac:dyDescent="0.25">
      <c r="A19" s="11" t="s">
        <v>39</v>
      </c>
      <c r="B19" s="13">
        <f>B4+B18</f>
        <v>18650</v>
      </c>
      <c r="C19" s="13">
        <f>C4+C18</f>
        <v>24904</v>
      </c>
      <c r="D19" s="13">
        <f>D4+D18</f>
        <v>32676</v>
      </c>
      <c r="E19" s="13">
        <f>E4+E18</f>
        <v>41108</v>
      </c>
      <c r="F19" s="13">
        <f>F4+F18</f>
        <v>50398</v>
      </c>
      <c r="G19" s="13">
        <f>G4+G18</f>
        <v>60744</v>
      </c>
      <c r="H19" s="13">
        <f>H4+H18</f>
        <v>70826</v>
      </c>
      <c r="I19" s="13">
        <f>I4+I18</f>
        <v>80248</v>
      </c>
      <c r="J19" s="13">
        <f>J4+J18</f>
        <v>89802</v>
      </c>
      <c r="K19" s="13">
        <f>K4+K18</f>
        <v>100808</v>
      </c>
      <c r="L19" s="13">
        <f>L4+L18</f>
        <v>113530</v>
      </c>
      <c r="M19" s="13">
        <f>M4+M18</f>
        <v>129222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893A-657B-483C-B216-0612C04D2EB3}">
  <dimension ref="A1:B13"/>
  <sheetViews>
    <sheetView workbookViewId="0"/>
  </sheetViews>
  <sheetFormatPr defaultRowHeight="15" x14ac:dyDescent="0.25"/>
  <cols>
    <col min="1" max="1" width="34.7109375" customWidth="1"/>
    <col min="2" max="2" width="14.7109375" customWidth="1"/>
  </cols>
  <sheetData>
    <row r="1" spans="1:2" ht="19.5" x14ac:dyDescent="0.3">
      <c r="A1" s="8" t="s">
        <v>55</v>
      </c>
    </row>
    <row r="3" spans="1:2" x14ac:dyDescent="0.25">
      <c r="A3" t="s">
        <v>56</v>
      </c>
      <c r="B3" s="1">
        <f>SUM(Inputs!B7:B12)</f>
        <v>11800</v>
      </c>
    </row>
    <row r="4" spans="1:2" x14ac:dyDescent="0.25">
      <c r="A4" t="s">
        <v>13</v>
      </c>
      <c r="B4" s="4">
        <f>Inputs!B16</f>
        <v>4.75</v>
      </c>
    </row>
    <row r="5" spans="1:2" x14ac:dyDescent="0.25">
      <c r="A5" t="s">
        <v>14</v>
      </c>
      <c r="B5" s="4">
        <f>Inputs!B17</f>
        <v>1.62</v>
      </c>
    </row>
    <row r="6" spans="1:2" x14ac:dyDescent="0.25">
      <c r="A6" t="s">
        <v>57</v>
      </c>
      <c r="B6" s="4">
        <f>B4-B5</f>
        <v>3.13</v>
      </c>
    </row>
    <row r="7" spans="1:2" x14ac:dyDescent="0.25">
      <c r="A7" t="s">
        <v>58</v>
      </c>
      <c r="B7" s="6">
        <f>B6/B4</f>
        <v>0.65894736842105261</v>
      </c>
    </row>
    <row r="8" spans="1:2" x14ac:dyDescent="0.25">
      <c r="A8" s="11" t="s">
        <v>59</v>
      </c>
      <c r="B8" s="14">
        <f>B3/B6</f>
        <v>3769.968051118211</v>
      </c>
    </row>
    <row r="9" spans="1:2" x14ac:dyDescent="0.25">
      <c r="A9" s="11" t="s">
        <v>60</v>
      </c>
      <c r="B9" s="12">
        <f>B3/B7</f>
        <v>17907.348242811502</v>
      </c>
    </row>
    <row r="11" spans="1:2" x14ac:dyDescent="0.25">
      <c r="A11" t="s">
        <v>61</v>
      </c>
      <c r="B11" s="1">
        <f>Sales!B19</f>
        <v>32225</v>
      </c>
    </row>
    <row r="12" spans="1:2" x14ac:dyDescent="0.25">
      <c r="A12" t="s">
        <v>62</v>
      </c>
      <c r="B12" s="1">
        <f>B11-B9</f>
        <v>14317.651757188498</v>
      </c>
    </row>
    <row r="13" spans="1:2" x14ac:dyDescent="0.25">
      <c r="A13" t="s">
        <v>63</v>
      </c>
      <c r="B13" s="6">
        <f>B12/B11</f>
        <v>0.44430261465286264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2EED-13B9-4D4E-99B2-595A4B82066E}">
  <dimension ref="A1:B17"/>
  <sheetViews>
    <sheetView workbookViewId="0"/>
  </sheetViews>
  <sheetFormatPr defaultRowHeight="15" x14ac:dyDescent="0.25"/>
  <cols>
    <col min="1" max="1" width="34.7109375" customWidth="1"/>
    <col min="2" max="2" width="14.7109375" customWidth="1"/>
  </cols>
  <sheetData>
    <row r="1" spans="1:2" ht="19.5" x14ac:dyDescent="0.3">
      <c r="A1" s="8" t="s">
        <v>0</v>
      </c>
    </row>
    <row r="2" spans="1:2" x14ac:dyDescent="0.25">
      <c r="A2" t="s">
        <v>1</v>
      </c>
    </row>
    <row r="4" spans="1:2" x14ac:dyDescent="0.25">
      <c r="A4" s="7" t="s">
        <v>2</v>
      </c>
    </row>
    <row r="5" spans="1:2" x14ac:dyDescent="0.25">
      <c r="A5" t="s">
        <v>4</v>
      </c>
      <c r="B5" s="2">
        <v>12000</v>
      </c>
    </row>
    <row r="6" spans="1:2" x14ac:dyDescent="0.25">
      <c r="A6" t="s">
        <v>5</v>
      </c>
      <c r="B6" s="3">
        <v>0.34</v>
      </c>
    </row>
    <row r="7" spans="1:2" x14ac:dyDescent="0.25">
      <c r="A7" t="s">
        <v>6</v>
      </c>
      <c r="B7" s="2">
        <v>2600</v>
      </c>
    </row>
    <row r="8" spans="1:2" x14ac:dyDescent="0.25">
      <c r="A8" t="s">
        <v>7</v>
      </c>
      <c r="B8" s="2">
        <v>6800</v>
      </c>
    </row>
    <row r="9" spans="1:2" x14ac:dyDescent="0.25">
      <c r="A9" t="s">
        <v>8</v>
      </c>
      <c r="B9" s="2">
        <v>700</v>
      </c>
    </row>
    <row r="10" spans="1:2" x14ac:dyDescent="0.25">
      <c r="A10" t="s">
        <v>9</v>
      </c>
      <c r="B10" s="2">
        <v>450</v>
      </c>
    </row>
    <row r="11" spans="1:2" x14ac:dyDescent="0.25">
      <c r="A11" t="s">
        <v>10</v>
      </c>
      <c r="B11" s="2">
        <v>900</v>
      </c>
    </row>
    <row r="12" spans="1:2" x14ac:dyDescent="0.25">
      <c r="A12" t="s">
        <v>11</v>
      </c>
      <c r="B12" s="2">
        <v>350</v>
      </c>
    </row>
    <row r="13" spans="1:2" x14ac:dyDescent="0.25">
      <c r="A13" t="s">
        <v>12</v>
      </c>
      <c r="B13" s="2">
        <v>300</v>
      </c>
    </row>
    <row r="15" spans="1:2" x14ac:dyDescent="0.25">
      <c r="A15" s="7" t="s">
        <v>3</v>
      </c>
    </row>
    <row r="16" spans="1:2" x14ac:dyDescent="0.25">
      <c r="A16" t="s">
        <v>13</v>
      </c>
      <c r="B16" s="5">
        <v>4.75</v>
      </c>
    </row>
    <row r="17" spans="1:2" x14ac:dyDescent="0.25">
      <c r="A17" t="s">
        <v>14</v>
      </c>
      <c r="B17" s="5">
        <v>1.62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Summary</vt:lpstr>
      <vt:lpstr>Sales</vt:lpstr>
      <vt:lpstr>Cash Flow</vt:lpstr>
      <vt:lpstr>Break-Even</vt:lpstr>
      <vt:lpstr>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Upscale Frame</dc:creator>
  <cp:lastModifiedBy>Upscale Frame</cp:lastModifiedBy>
  <dcterms:created xsi:type="dcterms:W3CDTF">2026-07-10T17:32:50Z</dcterms:created>
  <dcterms:modified xsi:type="dcterms:W3CDTF">2026-07-10T17:32:53Z</dcterms:modified>
</cp:coreProperties>
</file>